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ckinsonia/Projects/20220126_HAQER_Screen/hge/"/>
    </mc:Choice>
  </mc:AlternateContent>
  <xr:revisionPtr revIDLastSave="0" documentId="13_ncr:1_{894BD4A8-A503-174C-A997-9282E7ACDDAB}" xr6:coauthVersionLast="47" xr6:coauthVersionMax="47" xr10:uidLastSave="{00000000-0000-0000-0000-000000000000}"/>
  <bookViews>
    <workbookView xWindow="-31540" yWindow="2820" windowWidth="30900" windowHeight="17040" xr2:uid="{73219FE1-49B7-2D4F-896B-5BB703AC9652}"/>
  </bookViews>
  <sheets>
    <sheet name="Raw" sheetId="5" r:id="rId1"/>
    <sheet name="Chi" sheetId="6" r:id="rId2"/>
  </sheets>
  <definedNames>
    <definedName name="summary" localSheetId="1">Chi!$A$2:$F$17</definedName>
    <definedName name="summary" localSheetId="0">Raw!$A$2:$G$17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5" l="1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2" i="5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2" i="6"/>
  <c r="L6" i="6"/>
  <c r="M7" i="6" s="1"/>
  <c r="K3" i="6"/>
  <c r="L2" i="6" s="1"/>
  <c r="K4" i="6"/>
  <c r="L4" i="6" s="1"/>
  <c r="M4" i="6" s="1"/>
  <c r="K5" i="6"/>
  <c r="K6" i="6"/>
  <c r="K7" i="6"/>
  <c r="K8" i="6"/>
  <c r="K9" i="6"/>
  <c r="L8" i="6" s="1"/>
  <c r="M9" i="6" s="1"/>
  <c r="K10" i="6"/>
  <c r="L10" i="6" s="1"/>
  <c r="M11" i="6" s="1"/>
  <c r="K11" i="6"/>
  <c r="K12" i="6"/>
  <c r="L12" i="6" s="1"/>
  <c r="M13" i="6" s="1"/>
  <c r="K13" i="6"/>
  <c r="K14" i="6"/>
  <c r="L14" i="6" s="1"/>
  <c r="M15" i="6" s="1"/>
  <c r="K15" i="6"/>
  <c r="K16" i="6"/>
  <c r="L16" i="6" s="1"/>
  <c r="K17" i="6"/>
  <c r="K2" i="6"/>
  <c r="M17" i="6" l="1"/>
  <c r="M16" i="6"/>
  <c r="O16" i="6" s="1"/>
  <c r="M2" i="6"/>
  <c r="M3" i="6"/>
  <c r="O17" i="6"/>
  <c r="P16" i="6" s="1"/>
  <c r="Q16" i="6" s="1"/>
  <c r="R16" i="6" s="1"/>
  <c r="N17" i="6"/>
  <c r="N16" i="6"/>
  <c r="O15" i="6"/>
  <c r="N15" i="6"/>
  <c r="M14" i="6"/>
  <c r="O13" i="6"/>
  <c r="N13" i="6"/>
  <c r="M12" i="6"/>
  <c r="O11" i="6"/>
  <c r="N11" i="6"/>
  <c r="M10" i="6"/>
  <c r="O9" i="6"/>
  <c r="N9" i="6"/>
  <c r="M8" i="6"/>
  <c r="O7" i="6"/>
  <c r="N7" i="6"/>
  <c r="M6" i="6"/>
  <c r="O4" i="6"/>
  <c r="N4" i="6"/>
  <c r="M5" i="6"/>
  <c r="O14" i="6" l="1"/>
  <c r="P14" i="6" s="1"/>
  <c r="Q14" i="6" s="1"/>
  <c r="R14" i="6" s="1"/>
  <c r="N14" i="6"/>
  <c r="N12" i="6"/>
  <c r="O12" i="6"/>
  <c r="P12" i="6" s="1"/>
  <c r="Q12" i="6" s="1"/>
  <c r="R12" i="6" s="1"/>
  <c r="N10" i="6"/>
  <c r="O10" i="6"/>
  <c r="P10" i="6" s="1"/>
  <c r="Q10" i="6" s="1"/>
  <c r="R10" i="6" s="1"/>
  <c r="O8" i="6"/>
  <c r="P8" i="6" s="1"/>
  <c r="Q8" i="6" s="1"/>
  <c r="R8" i="6" s="1"/>
  <c r="N8" i="6"/>
  <c r="O6" i="6"/>
  <c r="P6" i="6" s="1"/>
  <c r="Q6" i="6" s="1"/>
  <c r="R6" i="6" s="1"/>
  <c r="N6" i="6"/>
  <c r="O5" i="6"/>
  <c r="P4" i="6" s="1"/>
  <c r="Q4" i="6" s="1"/>
  <c r="R4" i="6" s="1"/>
  <c r="N5" i="6"/>
  <c r="O3" i="6"/>
  <c r="N3" i="6"/>
  <c r="O2" i="6"/>
  <c r="N2" i="6"/>
  <c r="P2" i="6" l="1"/>
  <c r="Q2" i="6" s="1"/>
  <c r="R2" i="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4543DF6-0916-CA47-ABC5-A67D7AF46D1D}" name="summary1" type="6" refreshedVersion="7" background="1" saveData="1">
    <textPr codePage="10000" sourceFile="/Users/dickinsonia/Projects/20220126_HAQER_Screen/hge/raw/summary.txt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8763A63F-5A8C-7C40-B2B0-70295070EBFD}" name="summary11" type="6" refreshedVersion="7" background="1" saveData="1">
    <textPr codePage="10000" sourceFile="/Users/dickinsonia/Projects/20220126_HAQER_Screen/hge/raw/summary.txt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<sst xmlns="http://schemas.openxmlformats.org/spreadsheetml/2006/main" count="142" uniqueCount="45">
  <si>
    <t>E1Length</t>
  </si>
  <si>
    <t>Enrichment</t>
  </si>
  <si>
    <t>RawPEnrich</t>
  </si>
  <si>
    <t>RawPDeplete</t>
  </si>
  <si>
    <t>12Fpcw</t>
  </si>
  <si>
    <t>12Opcw</t>
  </si>
  <si>
    <t>7pcw</t>
  </si>
  <si>
    <t>ExpectedOverlaps</t>
  </si>
  <si>
    <t>1_TssA</t>
  </si>
  <si>
    <t>Hge</t>
  </si>
  <si>
    <t>7_Enh</t>
  </si>
  <si>
    <t>Gained</t>
  </si>
  <si>
    <t>State</t>
  </si>
  <si>
    <t>8.5pcw</t>
  </si>
  <si>
    <t>NotOverlap</t>
  </si>
  <si>
    <t>ChiExpected</t>
  </si>
  <si>
    <t>ChiObservedExpected</t>
  </si>
  <si>
    <t>ContingencySum</t>
  </si>
  <si>
    <t>(O-E)^2 / E</t>
  </si>
  <si>
    <t>ChiSquared</t>
  </si>
  <si>
    <t>pValue</t>
  </si>
  <si>
    <t>AdjPValue</t>
  </si>
  <si>
    <t>hgeChromHmmBeds/GSE63648_12Fpcw_ac_Hu_gain.hg38.7_Enh.Hge.bed</t>
  </si>
  <si>
    <t>hgeChromHmmBeds/GSE63648_12Fpcw_ac_Hu_gain.hg38.7_Enh.NotHge.bed</t>
  </si>
  <si>
    <t>hgeChromHmmBeds/GSE63648_12Fpcw_me2_Hu_gain.hg38.1_TssA.Hge.bed</t>
  </si>
  <si>
    <t>hgeChromHmmBeds/GSE63648_12Fpcw_me2_Hu_gain.hg38.1_TssA.NotHge.bed</t>
  </si>
  <si>
    <t>hgeChromHmmBeds/GSE63648_12Opcw_ac_Hu_gain.hg38.7_Enh.Hge.bed</t>
  </si>
  <si>
    <t>hgeChromHmmBeds/GSE63648_12Opcw_ac_Hu_gain.hg38.7_Enh.NotHge.bed</t>
  </si>
  <si>
    <t>hgeChromHmmBeds/GSE63648_12Opcw_me2_Hu_gain.hg38.1_TssA.Hge.bed</t>
  </si>
  <si>
    <t>hgeChromHmmBeds/GSE63648_12Opcw_me2_Hu_gain.hg38.1_TssA.NotHge.bed</t>
  </si>
  <si>
    <t>hgeChromHmmBeds/GSE63648_7pcw_ac_Hu_gain.hg38.7_Enh.Hge.bed</t>
  </si>
  <si>
    <t>hgeChromHmmBeds/GSE63648_7pcw_ac_Hu_gain.hg38.7_Enh.NotHge.bed</t>
  </si>
  <si>
    <t>hgeChromHmmBeds/GSE63648_7pcw_me2_Hu_gain.hg38.1_TssA.Hge.bed</t>
  </si>
  <si>
    <t>hgeChromHmmBeds/GSE63648_7pcw_me2_Hu_gain.hg38.1_TssA.NotHge.bed</t>
  </si>
  <si>
    <t>hgeChromHmmBeds/GSE63648_8_5pcw_ac_Hu_gain.hg38.7_Enh.Hge.bed</t>
  </si>
  <si>
    <t>hgeChromHmmBeds/GSE63648_8_5pcw_ac_Hu_gain.hg38.7_Enh.NotHge.bed</t>
  </si>
  <si>
    <t>hgeChromHmmBeds/GSE63648_8_5pcw_me2_Hu_gain.hg38.1_TssA.Hge.bed</t>
  </si>
  <si>
    <t>hgeChromHmmBeds/GSE63648_8_5pcw_me2_Hu_gain.hg38.1_TssA.NotHge.bed</t>
  </si>
  <si>
    <t>FILENAME</t>
  </si>
  <si>
    <t>E1Size</t>
  </si>
  <si>
    <t>Overlap</t>
  </si>
  <si>
    <t>NotHge</t>
  </si>
  <si>
    <t>Tissue</t>
  </si>
  <si>
    <t>AdjPEnrich</t>
  </si>
  <si>
    <t>SigEnrich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</si>
</sst>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ummary" connectionId="1" xr16:uid="{24AFDEBA-8079-DE47-AA55-EAF584C4AF74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ummary" connectionId="2" xr16:uid="{DCF02567-7C47-D74C-A66E-30B7C1C0F54A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D57CD-3ED4-EC44-B07F-1B06E59FB69F}">
  <dimension ref="A1:L17"/>
  <sheetViews>
    <sheetView tabSelected="1" workbookViewId="0">
      <selection activeCell="C6" sqref="C6"/>
    </sheetView>
  </sheetViews>
  <sheetFormatPr baseColWidth="10" defaultRowHeight="16" x14ac:dyDescent="0.2"/>
  <cols>
    <col min="1" max="1" width="70" bestFit="1" customWidth="1"/>
    <col min="2" max="2" width="7.1640625" bestFit="1" customWidth="1"/>
    <col min="3" max="3" width="7.5" bestFit="1" customWidth="1"/>
    <col min="4" max="4" width="15.6640625" bestFit="1" customWidth="1"/>
    <col min="5" max="5" width="10.5" bestFit="1" customWidth="1"/>
    <col min="6" max="6" width="10.83203125" bestFit="1" customWidth="1"/>
    <col min="7" max="7" width="12.1640625" bestFit="1" customWidth="1"/>
  </cols>
  <sheetData>
    <row r="1" spans="1:12" x14ac:dyDescent="0.2">
      <c r="A1" t="s">
        <v>38</v>
      </c>
      <c r="B1" t="s">
        <v>39</v>
      </c>
      <c r="C1" t="s">
        <v>40</v>
      </c>
      <c r="D1" t="s">
        <v>7</v>
      </c>
      <c r="E1" t="s">
        <v>1</v>
      </c>
      <c r="F1" t="s">
        <v>2</v>
      </c>
      <c r="G1" t="s">
        <v>3</v>
      </c>
      <c r="H1" t="s">
        <v>12</v>
      </c>
      <c r="I1" t="s">
        <v>11</v>
      </c>
      <c r="J1" t="s">
        <v>42</v>
      </c>
      <c r="K1" t="s">
        <v>43</v>
      </c>
      <c r="L1" t="s">
        <v>44</v>
      </c>
    </row>
    <row r="2" spans="1:12" x14ac:dyDescent="0.2">
      <c r="A2" t="s">
        <v>22</v>
      </c>
      <c r="B2">
        <v>994</v>
      </c>
      <c r="C2">
        <v>4</v>
      </c>
      <c r="D2">
        <v>0.98737799999999998</v>
      </c>
      <c r="E2">
        <v>4.0511330000000001</v>
      </c>
      <c r="F2" s="1">
        <v>4.156893E-3</v>
      </c>
      <c r="G2" s="1">
        <v>0.94111670000000003</v>
      </c>
      <c r="H2" t="s">
        <v>10</v>
      </c>
      <c r="I2" t="s">
        <v>9</v>
      </c>
      <c r="J2" t="s">
        <v>4</v>
      </c>
      <c r="K2">
        <f>IF(F2*8&lt;0.05, F2*8, "ns")</f>
        <v>3.3255144E-2</v>
      </c>
      <c r="L2">
        <f>IF(K2&lt;0.05, E2, 0)</f>
        <v>4.0511330000000001</v>
      </c>
    </row>
    <row r="3" spans="1:12" x14ac:dyDescent="0.2">
      <c r="A3" t="s">
        <v>23</v>
      </c>
      <c r="B3">
        <v>110976</v>
      </c>
      <c r="C3">
        <v>69</v>
      </c>
      <c r="D3">
        <v>108.262263</v>
      </c>
      <c r="E3">
        <v>0.63734100000000005</v>
      </c>
      <c r="F3" s="1">
        <v>0.99996379999999996</v>
      </c>
      <c r="G3" s="1">
        <v>5.483036E-5</v>
      </c>
      <c r="H3" t="s">
        <v>10</v>
      </c>
      <c r="I3" t="s">
        <v>41</v>
      </c>
      <c r="J3" t="s">
        <v>4</v>
      </c>
      <c r="K3" t="str">
        <f t="shared" ref="K3:K17" si="0">IF(F3*8&lt;0.05, F3*8, "ns")</f>
        <v>ns</v>
      </c>
      <c r="L3">
        <f t="shared" ref="L3:L17" si="1">IF(K3&lt;0.05, E3, 0)</f>
        <v>0</v>
      </c>
    </row>
    <row r="4" spans="1:12" x14ac:dyDescent="0.2">
      <c r="A4" t="s">
        <v>24</v>
      </c>
      <c r="B4">
        <v>392</v>
      </c>
      <c r="C4">
        <v>4</v>
      </c>
      <c r="D4">
        <v>0.29531299999999999</v>
      </c>
      <c r="E4">
        <v>13.544931999999999</v>
      </c>
      <c r="F4" s="1">
        <v>5.9097899999999998E-11</v>
      </c>
      <c r="G4" s="1">
        <v>0.9554127</v>
      </c>
      <c r="H4" t="s">
        <v>8</v>
      </c>
      <c r="I4" t="s">
        <v>9</v>
      </c>
      <c r="J4" t="s">
        <v>4</v>
      </c>
      <c r="K4">
        <f t="shared" si="0"/>
        <v>4.7278319999999998E-10</v>
      </c>
      <c r="L4">
        <f t="shared" si="1"/>
        <v>13.544931999999999</v>
      </c>
    </row>
    <row r="5" spans="1:12" x14ac:dyDescent="0.2">
      <c r="A5" t="s">
        <v>25</v>
      </c>
      <c r="B5">
        <v>28454</v>
      </c>
      <c r="C5">
        <v>26</v>
      </c>
      <c r="D5">
        <v>27.311651000000001</v>
      </c>
      <c r="E5">
        <v>0.95197500000000002</v>
      </c>
      <c r="F5" s="1">
        <v>0.6370036</v>
      </c>
      <c r="G5" s="1">
        <v>0.43761749999999999</v>
      </c>
      <c r="H5" t="s">
        <v>8</v>
      </c>
      <c r="I5" t="s">
        <v>41</v>
      </c>
      <c r="J5" t="s">
        <v>4</v>
      </c>
      <c r="K5" t="str">
        <f t="shared" si="0"/>
        <v>ns</v>
      </c>
      <c r="L5">
        <f t="shared" si="1"/>
        <v>0</v>
      </c>
    </row>
    <row r="6" spans="1:12" x14ac:dyDescent="0.2">
      <c r="A6" t="s">
        <v>26</v>
      </c>
      <c r="B6">
        <v>1519</v>
      </c>
      <c r="C6">
        <v>2</v>
      </c>
      <c r="D6">
        <v>1.7169859999999999</v>
      </c>
      <c r="E6">
        <v>1.1648320000000001</v>
      </c>
      <c r="F6" s="1">
        <v>0.56747150000000002</v>
      </c>
      <c r="G6" s="1">
        <v>0.68881329999999996</v>
      </c>
      <c r="H6" t="s">
        <v>10</v>
      </c>
      <c r="I6" t="s">
        <v>9</v>
      </c>
      <c r="J6" t="s">
        <v>5</v>
      </c>
      <c r="K6" t="str">
        <f t="shared" si="0"/>
        <v>ns</v>
      </c>
      <c r="L6">
        <f t="shared" si="1"/>
        <v>0</v>
      </c>
    </row>
    <row r="7" spans="1:12" x14ac:dyDescent="0.2">
      <c r="A7" t="s">
        <v>27</v>
      </c>
      <c r="B7">
        <v>110451</v>
      </c>
      <c r="C7">
        <v>71</v>
      </c>
      <c r="D7">
        <v>107.54655099999999</v>
      </c>
      <c r="E7">
        <v>0.66017899999999996</v>
      </c>
      <c r="F7" s="1">
        <v>0.99989570000000005</v>
      </c>
      <c r="G7" s="1">
        <v>1.541468E-4</v>
      </c>
      <c r="H7" t="s">
        <v>10</v>
      </c>
      <c r="I7" t="s">
        <v>41</v>
      </c>
      <c r="J7" t="s">
        <v>5</v>
      </c>
      <c r="K7" t="str">
        <f t="shared" si="0"/>
        <v>ns</v>
      </c>
      <c r="L7">
        <f t="shared" si="1"/>
        <v>0</v>
      </c>
    </row>
    <row r="8" spans="1:12" x14ac:dyDescent="0.2">
      <c r="A8" t="s">
        <v>28</v>
      </c>
      <c r="B8">
        <v>1119</v>
      </c>
      <c r="C8">
        <v>5</v>
      </c>
      <c r="D8">
        <v>0.90424899999999997</v>
      </c>
      <c r="E8">
        <v>5.5294499999999998</v>
      </c>
      <c r="F8" s="1">
        <v>3.9310990000000003E-5</v>
      </c>
      <c r="G8" s="1">
        <v>0.93952869999999999</v>
      </c>
      <c r="H8" t="s">
        <v>8</v>
      </c>
      <c r="I8" t="s">
        <v>9</v>
      </c>
      <c r="J8" t="s">
        <v>5</v>
      </c>
      <c r="K8">
        <f t="shared" si="0"/>
        <v>3.1448792000000002E-4</v>
      </c>
      <c r="L8">
        <f t="shared" si="1"/>
        <v>5.5294499999999998</v>
      </c>
    </row>
    <row r="9" spans="1:12" x14ac:dyDescent="0.2">
      <c r="A9" t="s">
        <v>29</v>
      </c>
      <c r="B9">
        <v>27727</v>
      </c>
      <c r="C9">
        <v>25</v>
      </c>
      <c r="D9">
        <v>26.704543999999999</v>
      </c>
      <c r="E9">
        <v>0.93616999999999995</v>
      </c>
      <c r="F9" s="1">
        <v>0.66684169999999998</v>
      </c>
      <c r="G9" s="1">
        <v>0.40686810000000001</v>
      </c>
      <c r="H9" t="s">
        <v>8</v>
      </c>
      <c r="I9" t="s">
        <v>41</v>
      </c>
      <c r="J9" t="s">
        <v>5</v>
      </c>
      <c r="K9" t="str">
        <f t="shared" si="0"/>
        <v>ns</v>
      </c>
      <c r="L9">
        <f t="shared" si="1"/>
        <v>0</v>
      </c>
    </row>
    <row r="10" spans="1:12" x14ac:dyDescent="0.2">
      <c r="A10" t="s">
        <v>30</v>
      </c>
      <c r="B10">
        <v>1136</v>
      </c>
      <c r="C10">
        <v>2</v>
      </c>
      <c r="D10">
        <v>1.0585910000000001</v>
      </c>
      <c r="E10">
        <v>1.8893040000000001</v>
      </c>
      <c r="F10" s="1">
        <v>0.32720139999999998</v>
      </c>
      <c r="G10" s="1">
        <v>0.87078279999999997</v>
      </c>
      <c r="H10" t="s">
        <v>10</v>
      </c>
      <c r="I10" t="s">
        <v>9</v>
      </c>
      <c r="J10" t="s">
        <v>6</v>
      </c>
      <c r="K10" t="str">
        <f t="shared" si="0"/>
        <v>ns</v>
      </c>
      <c r="L10">
        <f t="shared" si="1"/>
        <v>0</v>
      </c>
    </row>
    <row r="11" spans="1:12" x14ac:dyDescent="0.2">
      <c r="A11" t="s">
        <v>31</v>
      </c>
      <c r="B11">
        <v>110834</v>
      </c>
      <c r="C11">
        <v>71</v>
      </c>
      <c r="D11">
        <v>108.186817</v>
      </c>
      <c r="E11">
        <v>0.65627199999999997</v>
      </c>
      <c r="F11" s="1">
        <v>0.99991569999999996</v>
      </c>
      <c r="G11" s="1">
        <v>1.2502689999999999E-4</v>
      </c>
      <c r="H11" t="s">
        <v>10</v>
      </c>
      <c r="I11" t="s">
        <v>41</v>
      </c>
      <c r="J11" t="s">
        <v>6</v>
      </c>
      <c r="K11" t="str">
        <f t="shared" si="0"/>
        <v>ns</v>
      </c>
      <c r="L11">
        <f t="shared" si="1"/>
        <v>0</v>
      </c>
    </row>
    <row r="12" spans="1:12" x14ac:dyDescent="0.2">
      <c r="A12" t="s">
        <v>32</v>
      </c>
      <c r="B12">
        <v>453</v>
      </c>
      <c r="C12">
        <v>3</v>
      </c>
      <c r="D12">
        <v>0.349213</v>
      </c>
      <c r="E12">
        <v>8.5907560000000007</v>
      </c>
      <c r="F12" s="1">
        <v>2.8771189999999999E-5</v>
      </c>
      <c r="G12" s="1">
        <v>0.94877040000000001</v>
      </c>
      <c r="H12" t="s">
        <v>8</v>
      </c>
      <c r="I12" t="s">
        <v>9</v>
      </c>
      <c r="J12" t="s">
        <v>6</v>
      </c>
      <c r="K12">
        <f t="shared" si="0"/>
        <v>2.3016951999999999E-4</v>
      </c>
      <c r="L12">
        <f t="shared" si="1"/>
        <v>8.5907560000000007</v>
      </c>
    </row>
    <row r="13" spans="1:12" x14ac:dyDescent="0.2">
      <c r="A13" t="s">
        <v>33</v>
      </c>
      <c r="B13">
        <v>28393</v>
      </c>
      <c r="C13">
        <v>27</v>
      </c>
      <c r="D13">
        <v>27.257795000000002</v>
      </c>
      <c r="E13">
        <v>0.99054200000000003</v>
      </c>
      <c r="F13" s="1">
        <v>0.55832990000000005</v>
      </c>
      <c r="G13" s="1">
        <v>0.51870340000000004</v>
      </c>
      <c r="H13" t="s">
        <v>8</v>
      </c>
      <c r="I13" t="s">
        <v>41</v>
      </c>
      <c r="J13" t="s">
        <v>6</v>
      </c>
      <c r="K13" t="str">
        <f t="shared" si="0"/>
        <v>ns</v>
      </c>
      <c r="L13">
        <f t="shared" si="1"/>
        <v>0</v>
      </c>
    </row>
    <row r="14" spans="1:12" x14ac:dyDescent="0.2">
      <c r="A14" t="s">
        <v>34</v>
      </c>
      <c r="B14">
        <v>1635</v>
      </c>
      <c r="C14">
        <v>2</v>
      </c>
      <c r="D14">
        <v>1.6530260000000001</v>
      </c>
      <c r="E14">
        <v>1.209902</v>
      </c>
      <c r="F14" s="1">
        <v>0.54865660000000005</v>
      </c>
      <c r="G14" s="1">
        <v>0.70793419999999996</v>
      </c>
      <c r="H14" t="s">
        <v>10</v>
      </c>
      <c r="I14" t="s">
        <v>9</v>
      </c>
      <c r="J14" t="s">
        <v>13</v>
      </c>
      <c r="K14" t="str">
        <f t="shared" si="0"/>
        <v>ns</v>
      </c>
      <c r="L14">
        <f t="shared" si="1"/>
        <v>0</v>
      </c>
    </row>
    <row r="15" spans="1:12" x14ac:dyDescent="0.2">
      <c r="A15" t="s">
        <v>35</v>
      </c>
      <c r="B15">
        <v>110335</v>
      </c>
      <c r="C15">
        <v>71</v>
      </c>
      <c r="D15">
        <v>107.60266300000001</v>
      </c>
      <c r="E15">
        <v>0.65983499999999995</v>
      </c>
      <c r="F15" s="1">
        <v>0.99989760000000005</v>
      </c>
      <c r="G15" s="1">
        <v>1.5136650000000001E-4</v>
      </c>
      <c r="H15" t="s">
        <v>10</v>
      </c>
      <c r="I15" t="s">
        <v>41</v>
      </c>
      <c r="J15" t="s">
        <v>13</v>
      </c>
      <c r="K15" t="str">
        <f t="shared" si="0"/>
        <v>ns</v>
      </c>
      <c r="L15">
        <f t="shared" si="1"/>
        <v>0</v>
      </c>
    </row>
    <row r="16" spans="1:12" x14ac:dyDescent="0.2">
      <c r="A16" t="s">
        <v>36</v>
      </c>
      <c r="B16">
        <v>736</v>
      </c>
      <c r="C16">
        <v>5</v>
      </c>
      <c r="D16">
        <v>0.57208499999999995</v>
      </c>
      <c r="E16">
        <v>8.7399640000000005</v>
      </c>
      <c r="F16" s="1">
        <v>1.8926990000000001E-8</v>
      </c>
      <c r="G16" s="1">
        <v>0.9375658</v>
      </c>
      <c r="H16" t="s">
        <v>8</v>
      </c>
      <c r="I16" t="s">
        <v>9</v>
      </c>
      <c r="J16" t="s">
        <v>13</v>
      </c>
      <c r="K16">
        <f t="shared" si="0"/>
        <v>1.5141592000000001E-7</v>
      </c>
      <c r="L16">
        <f t="shared" si="1"/>
        <v>8.7399640000000005</v>
      </c>
    </row>
    <row r="17" spans="1:12" x14ac:dyDescent="0.2">
      <c r="A17" t="s">
        <v>37</v>
      </c>
      <c r="B17">
        <v>28110</v>
      </c>
      <c r="C17">
        <v>25</v>
      </c>
      <c r="D17">
        <v>27.036092</v>
      </c>
      <c r="E17">
        <v>0.92469000000000001</v>
      </c>
      <c r="F17" s="1">
        <v>0.68901330000000005</v>
      </c>
      <c r="G17" s="1">
        <v>0.38260729999999998</v>
      </c>
      <c r="H17" t="s">
        <v>8</v>
      </c>
      <c r="I17" t="s">
        <v>41</v>
      </c>
      <c r="J17" t="s">
        <v>13</v>
      </c>
      <c r="K17" t="str">
        <f t="shared" si="0"/>
        <v>ns</v>
      </c>
      <c r="L17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43EF9-200B-B145-81A1-86F6CB853370}">
  <dimension ref="A1:R17"/>
  <sheetViews>
    <sheetView workbookViewId="0">
      <selection activeCell="E22" sqref="E22"/>
    </sheetView>
  </sheetViews>
  <sheetFormatPr baseColWidth="10" defaultRowHeight="16" x14ac:dyDescent="0.2"/>
  <sheetData>
    <row r="1" spans="1:18" x14ac:dyDescent="0.2">
      <c r="A1" t="s">
        <v>0</v>
      </c>
      <c r="B1" t="s">
        <v>7</v>
      </c>
      <c r="C1" t="s">
        <v>1</v>
      </c>
      <c r="D1" t="s">
        <v>2</v>
      </c>
      <c r="E1" t="s">
        <v>43</v>
      </c>
      <c r="F1" t="s">
        <v>3</v>
      </c>
      <c r="G1" t="s">
        <v>12</v>
      </c>
      <c r="H1" t="s">
        <v>11</v>
      </c>
      <c r="I1" t="s">
        <v>42</v>
      </c>
      <c r="J1" t="s">
        <v>40</v>
      </c>
      <c r="K1" t="s">
        <v>14</v>
      </c>
      <c r="L1" t="s">
        <v>17</v>
      </c>
      <c r="M1" t="s">
        <v>15</v>
      </c>
      <c r="N1" t="s">
        <v>16</v>
      </c>
      <c r="O1" t="s">
        <v>18</v>
      </c>
      <c r="P1" t="s">
        <v>19</v>
      </c>
      <c r="Q1" t="s">
        <v>20</v>
      </c>
      <c r="R1" t="s">
        <v>21</v>
      </c>
    </row>
    <row r="2" spans="1:18" x14ac:dyDescent="0.2">
      <c r="A2">
        <v>994</v>
      </c>
      <c r="B2">
        <v>0.98737799999999998</v>
      </c>
      <c r="C2">
        <v>4.0511330000000001</v>
      </c>
      <c r="D2" s="1">
        <v>4.156893E-3</v>
      </c>
      <c r="E2" s="1">
        <f>IF(D2*8&lt;0.05, D2*8, "ns")</f>
        <v>3.3255144E-2</v>
      </c>
      <c r="F2" s="1">
        <v>0.94111670000000003</v>
      </c>
      <c r="G2" t="s">
        <v>10</v>
      </c>
      <c r="H2" t="s">
        <v>9</v>
      </c>
      <c r="I2" t="s">
        <v>4</v>
      </c>
      <c r="J2">
        <v>4</v>
      </c>
      <c r="K2">
        <f>A2-J2</f>
        <v>990</v>
      </c>
      <c r="L2" s="2">
        <f>SUM(J2:K3)</f>
        <v>111970</v>
      </c>
      <c r="M2">
        <f>SUM(J2:J3)*A2/L2</f>
        <v>0.64804858444226132</v>
      </c>
      <c r="N2">
        <f>J2/M2</f>
        <v>6.1723767261100848</v>
      </c>
      <c r="O2">
        <f>((J2-M2)^2)/M2</f>
        <v>17.3375554888826</v>
      </c>
      <c r="P2" s="2">
        <f>SUM(O2:O3)</f>
        <v>17.492846093661555</v>
      </c>
      <c r="Q2" s="2">
        <f>MIN(1, _xlfn.CHISQ.DIST(P2, 1, FALSE))</f>
        <v>1.5168986423268174E-5</v>
      </c>
      <c r="R2" s="2">
        <f>IF(Q2*8&lt; 0.05,Q2*8, "ns")</f>
        <v>1.2135189138614539E-4</v>
      </c>
    </row>
    <row r="3" spans="1:18" x14ac:dyDescent="0.2">
      <c r="A3">
        <v>110976</v>
      </c>
      <c r="B3">
        <v>108.262263</v>
      </c>
      <c r="C3">
        <v>0.63734100000000005</v>
      </c>
      <c r="D3" s="1">
        <v>0.99996379999999996</v>
      </c>
      <c r="E3" s="1" t="str">
        <f t="shared" ref="E3:E17" si="0">IF(D3*8&lt;0.05, D3*8, "ns")</f>
        <v>ns</v>
      </c>
      <c r="F3" s="1">
        <v>5.483036E-5</v>
      </c>
      <c r="G3" t="s">
        <v>10</v>
      </c>
      <c r="H3" t="s">
        <v>41</v>
      </c>
      <c r="I3" t="s">
        <v>4</v>
      </c>
      <c r="J3">
        <v>69</v>
      </c>
      <c r="K3">
        <f t="shared" ref="K3:K17" si="1">A3-J3</f>
        <v>110907</v>
      </c>
      <c r="L3" s="2"/>
      <c r="M3">
        <f>SUM(J2:J3)*A3/L2</f>
        <v>72.351951415557735</v>
      </c>
      <c r="N3">
        <f>J3/M3</f>
        <v>0.9536715824524814</v>
      </c>
      <c r="O3">
        <f t="shared" ref="O3" si="2">((J3-M3)^2)/M3</f>
        <v>0.15529060477895468</v>
      </c>
      <c r="P3" s="2"/>
      <c r="Q3" s="2"/>
      <c r="R3" s="2"/>
    </row>
    <row r="4" spans="1:18" x14ac:dyDescent="0.2">
      <c r="A4">
        <v>392</v>
      </c>
      <c r="B4">
        <v>0.29531299999999999</v>
      </c>
      <c r="C4">
        <v>13.544931999999999</v>
      </c>
      <c r="D4" s="1">
        <v>5.9097899999999998E-11</v>
      </c>
      <c r="E4" s="1">
        <f t="shared" si="0"/>
        <v>4.7278319999999998E-10</v>
      </c>
      <c r="F4" s="1">
        <v>0.9554127</v>
      </c>
      <c r="G4" t="s">
        <v>8</v>
      </c>
      <c r="H4" t="s">
        <v>9</v>
      </c>
      <c r="I4" t="s">
        <v>4</v>
      </c>
      <c r="J4">
        <v>4</v>
      </c>
      <c r="K4">
        <f t="shared" si="1"/>
        <v>388</v>
      </c>
      <c r="L4" s="2">
        <f>SUM(J4:K5)</f>
        <v>28846</v>
      </c>
      <c r="M4">
        <f>SUM(J4:J5)*A4/L4</f>
        <v>0.40768217430492965</v>
      </c>
      <c r="N4">
        <f>J4/M4</f>
        <v>9.8115646258503393</v>
      </c>
      <c r="O4">
        <f>((J4-M4)^2)/M4</f>
        <v>31.653940677706288</v>
      </c>
      <c r="P4" s="2">
        <f>SUM(O4:O5)</f>
        <v>32.090025050576919</v>
      </c>
      <c r="Q4" s="2">
        <f>MIN(1, _xlfn.CHISQ.DIST(P4, 1, FALSE))</f>
        <v>7.5764303645643462E-9</v>
      </c>
      <c r="R4" s="2">
        <f>IF(Q4*8&lt; 0.05,Q4*8, "ns")</f>
        <v>6.061144291651477E-8</v>
      </c>
    </row>
    <row r="5" spans="1:18" x14ac:dyDescent="0.2">
      <c r="A5">
        <v>28454</v>
      </c>
      <c r="B5">
        <v>27.311651000000001</v>
      </c>
      <c r="C5">
        <v>0.95197500000000002</v>
      </c>
      <c r="D5" s="1">
        <v>0.6370036</v>
      </c>
      <c r="E5" s="1" t="str">
        <f t="shared" si="0"/>
        <v>ns</v>
      </c>
      <c r="F5" s="1">
        <v>0.43761749999999999</v>
      </c>
      <c r="G5" t="s">
        <v>8</v>
      </c>
      <c r="H5" t="s">
        <v>41</v>
      </c>
      <c r="I5" t="s">
        <v>4</v>
      </c>
      <c r="J5">
        <v>26</v>
      </c>
      <c r="K5">
        <f t="shared" si="1"/>
        <v>28428</v>
      </c>
      <c r="L5" s="2"/>
      <c r="M5">
        <f>SUM(J4:J5)*A5/L4</f>
        <v>29.592317825695069</v>
      </c>
      <c r="N5">
        <f>J5/M5</f>
        <v>0.87860640566059844</v>
      </c>
      <c r="O5">
        <f t="shared" ref="O5" si="3">((J5-M5)^2)/M5</f>
        <v>0.43608437287062829</v>
      </c>
      <c r="P5" s="2"/>
      <c r="Q5" s="2"/>
      <c r="R5" s="2"/>
    </row>
    <row r="6" spans="1:18" x14ac:dyDescent="0.2">
      <c r="A6">
        <v>1519</v>
      </c>
      <c r="B6">
        <v>1.7169859999999999</v>
      </c>
      <c r="C6">
        <v>1.1648320000000001</v>
      </c>
      <c r="D6" s="1">
        <v>0.56747150000000002</v>
      </c>
      <c r="E6" s="1" t="str">
        <f t="shared" si="0"/>
        <v>ns</v>
      </c>
      <c r="F6" s="1">
        <v>0.68881329999999996</v>
      </c>
      <c r="G6" t="s">
        <v>10</v>
      </c>
      <c r="H6" t="s">
        <v>9</v>
      </c>
      <c r="I6" t="s">
        <v>5</v>
      </c>
      <c r="J6">
        <v>2</v>
      </c>
      <c r="K6">
        <f t="shared" si="1"/>
        <v>1517</v>
      </c>
      <c r="L6" s="2">
        <f>SUM(J6:K7)</f>
        <v>111970</v>
      </c>
      <c r="M6">
        <f>SUM(J6:J7)*A6/L6</f>
        <v>0.99032776636599085</v>
      </c>
      <c r="N6">
        <f>J6/M6</f>
        <v>2.0195333988655118</v>
      </c>
      <c r="O6">
        <f>((J6-M6)^2)/M6</f>
        <v>1.0293945640970146</v>
      </c>
      <c r="P6" s="2">
        <f>SUM(O6:O7)</f>
        <v>1.0435515236796653</v>
      </c>
      <c r="Q6" s="2">
        <f>MIN(1, _xlfn.CHISQ.DIST(P6, 1, FALSE))</f>
        <v>0.23176549727402174</v>
      </c>
      <c r="R6" s="2" t="str">
        <f>IF(Q6*8&lt; 0.05,Q6*8, "ns")</f>
        <v>ns</v>
      </c>
    </row>
    <row r="7" spans="1:18" x14ac:dyDescent="0.2">
      <c r="A7">
        <v>110451</v>
      </c>
      <c r="B7">
        <v>107.54655099999999</v>
      </c>
      <c r="C7">
        <v>0.66017899999999996</v>
      </c>
      <c r="D7" s="1">
        <v>0.99989570000000005</v>
      </c>
      <c r="E7" s="1" t="str">
        <f t="shared" si="0"/>
        <v>ns</v>
      </c>
      <c r="F7" s="1">
        <v>1.541468E-4</v>
      </c>
      <c r="G7" t="s">
        <v>10</v>
      </c>
      <c r="H7" t="s">
        <v>41</v>
      </c>
      <c r="I7" t="s">
        <v>5</v>
      </c>
      <c r="J7">
        <v>71</v>
      </c>
      <c r="K7">
        <f t="shared" si="1"/>
        <v>110380</v>
      </c>
      <c r="L7" s="2"/>
      <c r="M7">
        <f>SUM(J6:J7)*A7/L6</f>
        <v>72.009672233634006</v>
      </c>
      <c r="N7">
        <f>J7/M7</f>
        <v>0.98597865811195273</v>
      </c>
      <c r="O7">
        <f t="shared" ref="O7" si="4">((J7-M7)^2)/M7</f>
        <v>1.4156959582650739E-2</v>
      </c>
      <c r="P7" s="2"/>
      <c r="Q7" s="2"/>
      <c r="R7" s="2"/>
    </row>
    <row r="8" spans="1:18" x14ac:dyDescent="0.2">
      <c r="A8">
        <v>1119</v>
      </c>
      <c r="B8">
        <v>0.90424899999999997</v>
      </c>
      <c r="C8">
        <v>5.5294499999999998</v>
      </c>
      <c r="D8" s="1">
        <v>3.9310990000000003E-5</v>
      </c>
      <c r="E8" s="1">
        <f t="shared" si="0"/>
        <v>3.1448792000000002E-4</v>
      </c>
      <c r="F8" s="1">
        <v>0.93952869999999999</v>
      </c>
      <c r="G8" t="s">
        <v>8</v>
      </c>
      <c r="H8" t="s">
        <v>9</v>
      </c>
      <c r="I8" t="s">
        <v>5</v>
      </c>
      <c r="J8">
        <v>5</v>
      </c>
      <c r="K8">
        <f t="shared" si="1"/>
        <v>1114</v>
      </c>
      <c r="L8" s="2">
        <f>SUM(J8:K9)</f>
        <v>28846</v>
      </c>
      <c r="M8">
        <f>SUM(J8:J9)*A8/L8</f>
        <v>1.1637662067531027</v>
      </c>
      <c r="N8">
        <f>J8/M8</f>
        <v>4.2963955913017573</v>
      </c>
      <c r="O8">
        <f>((J8-M8)^2)/M8</f>
        <v>12.645744163261892</v>
      </c>
      <c r="P8" s="2">
        <f>SUM(O8:O9)</f>
        <v>13.156098248402371</v>
      </c>
      <c r="Q8" s="2">
        <f>MIN(1, _xlfn.CHISQ.DIST(P8, 1, FALSE))</f>
        <v>1.5294527878704006E-4</v>
      </c>
      <c r="R8" s="2">
        <f>IF(Q8*8&lt; 0.05,Q8*8, "ns")</f>
        <v>1.2235622302963205E-3</v>
      </c>
    </row>
    <row r="9" spans="1:18" x14ac:dyDescent="0.2">
      <c r="A9">
        <v>27727</v>
      </c>
      <c r="B9">
        <v>26.704543999999999</v>
      </c>
      <c r="C9">
        <v>0.93616999999999995</v>
      </c>
      <c r="D9" s="1">
        <v>0.66684169999999998</v>
      </c>
      <c r="E9" s="1" t="str">
        <f t="shared" si="0"/>
        <v>ns</v>
      </c>
      <c r="F9" s="1">
        <v>0.40686810000000001</v>
      </c>
      <c r="G9" t="s">
        <v>8</v>
      </c>
      <c r="H9" t="s">
        <v>41</v>
      </c>
      <c r="I9" t="s">
        <v>5</v>
      </c>
      <c r="J9">
        <v>25</v>
      </c>
      <c r="K9">
        <f t="shared" si="1"/>
        <v>27702</v>
      </c>
      <c r="L9" s="2"/>
      <c r="M9">
        <f>SUM(J8:J9)*A9/L8</f>
        <v>28.836233793246898</v>
      </c>
      <c r="N9">
        <f>J9/M9</f>
        <v>0.86696481167574324</v>
      </c>
      <c r="O9">
        <f t="shared" ref="O9" si="5">((J9-M9)^2)/M9</f>
        <v>0.51035408514047886</v>
      </c>
      <c r="P9" s="2"/>
      <c r="Q9" s="2"/>
      <c r="R9" s="2"/>
    </row>
    <row r="10" spans="1:18" x14ac:dyDescent="0.2">
      <c r="A10">
        <v>1136</v>
      </c>
      <c r="B10">
        <v>1.0585910000000001</v>
      </c>
      <c r="C10">
        <v>1.8893040000000001</v>
      </c>
      <c r="D10" s="1">
        <v>0.32720139999999998</v>
      </c>
      <c r="E10" s="1" t="str">
        <f t="shared" si="0"/>
        <v>ns</v>
      </c>
      <c r="F10" s="1">
        <v>0.87078279999999997</v>
      </c>
      <c r="G10" t="s">
        <v>10</v>
      </c>
      <c r="H10" t="s">
        <v>9</v>
      </c>
      <c r="I10" t="s">
        <v>6</v>
      </c>
      <c r="J10">
        <v>2</v>
      </c>
      <c r="K10">
        <f t="shared" si="1"/>
        <v>1134</v>
      </c>
      <c r="L10" s="2">
        <f>SUM(J10:K11)</f>
        <v>111970</v>
      </c>
      <c r="M10">
        <f>SUM(J10:J11)*A10/L10</f>
        <v>0.74062695364829867</v>
      </c>
      <c r="N10">
        <f>J10/M10</f>
        <v>2.7004148176731624</v>
      </c>
      <c r="O10">
        <f>((J10-M10)^2)/M10</f>
        <v>2.1414565889946227</v>
      </c>
      <c r="P10" s="2">
        <f>SUM(O10:O11)</f>
        <v>2.1634055819489317</v>
      </c>
      <c r="Q10" s="2">
        <f>MIN(1, _xlfn.CHISQ.DIST(P10, 1, FALSE))</f>
        <v>9.1952499654285397E-2</v>
      </c>
      <c r="R10" s="2" t="str">
        <f>IF(Q10*8&lt; 0.05,Q10*8, "ns")</f>
        <v>ns</v>
      </c>
    </row>
    <row r="11" spans="1:18" x14ac:dyDescent="0.2">
      <c r="A11">
        <v>110834</v>
      </c>
      <c r="B11">
        <v>108.186817</v>
      </c>
      <c r="C11">
        <v>0.65627199999999997</v>
      </c>
      <c r="D11" s="1">
        <v>0.99991569999999996</v>
      </c>
      <c r="E11" s="1" t="str">
        <f t="shared" si="0"/>
        <v>ns</v>
      </c>
      <c r="F11" s="1">
        <v>1.2502689999999999E-4</v>
      </c>
      <c r="G11" t="s">
        <v>10</v>
      </c>
      <c r="H11" t="s">
        <v>41</v>
      </c>
      <c r="I11" t="s">
        <v>6</v>
      </c>
      <c r="J11">
        <v>71</v>
      </c>
      <c r="K11">
        <f t="shared" si="1"/>
        <v>110763</v>
      </c>
      <c r="L11" s="2"/>
      <c r="M11">
        <f>SUM(J10:J11)*A11/L10</f>
        <v>72.259373046351698</v>
      </c>
      <c r="N11">
        <f>J11/M11</f>
        <v>0.98257149220567053</v>
      </c>
      <c r="O11">
        <f t="shared" ref="O11" si="6">((J11-M11)^2)/M11</f>
        <v>2.1948992954308945E-2</v>
      </c>
      <c r="P11" s="2"/>
      <c r="Q11" s="2"/>
      <c r="R11" s="2"/>
    </row>
    <row r="12" spans="1:18" x14ac:dyDescent="0.2">
      <c r="A12">
        <v>453</v>
      </c>
      <c r="B12">
        <v>0.349213</v>
      </c>
      <c r="C12">
        <v>8.5907560000000007</v>
      </c>
      <c r="D12" s="1">
        <v>2.8771189999999999E-5</v>
      </c>
      <c r="E12" s="1">
        <f t="shared" si="0"/>
        <v>2.3016951999999999E-4</v>
      </c>
      <c r="F12" s="1">
        <v>0.94877040000000001</v>
      </c>
      <c r="G12" t="s">
        <v>8</v>
      </c>
      <c r="H12" t="s">
        <v>9</v>
      </c>
      <c r="I12" t="s">
        <v>6</v>
      </c>
      <c r="J12">
        <v>3</v>
      </c>
      <c r="K12">
        <f t="shared" si="1"/>
        <v>450</v>
      </c>
      <c r="L12" s="2">
        <f>SUM(J12:K13)</f>
        <v>28846</v>
      </c>
      <c r="M12">
        <f>SUM(J12:J13)*A12/L12</f>
        <v>0.47112251265340083</v>
      </c>
      <c r="N12">
        <f>J12/M12</f>
        <v>6.3677704194260487</v>
      </c>
      <c r="O12">
        <f>((J12-M12)^2)/M12</f>
        <v>13.574433770931545</v>
      </c>
      <c r="P12" s="2">
        <f>SUM(O12:O13)</f>
        <v>13.791008930239544</v>
      </c>
      <c r="Q12" s="2">
        <f>MIN(1, _xlfn.CHISQ.DIST(P12, 1, FALSE))</f>
        <v>1.0875081162107855E-4</v>
      </c>
      <c r="R12" s="2">
        <f>IF(Q12*8&lt; 0.05,Q12*8, "ns")</f>
        <v>8.7000649296862837E-4</v>
      </c>
    </row>
    <row r="13" spans="1:18" x14ac:dyDescent="0.2">
      <c r="A13">
        <v>28393</v>
      </c>
      <c r="B13">
        <v>27.257795000000002</v>
      </c>
      <c r="C13">
        <v>0.99054200000000003</v>
      </c>
      <c r="D13" s="1">
        <v>0.55832990000000005</v>
      </c>
      <c r="E13" s="1" t="str">
        <f t="shared" si="0"/>
        <v>ns</v>
      </c>
      <c r="F13" s="1">
        <v>0.51870340000000004</v>
      </c>
      <c r="G13" t="s">
        <v>8</v>
      </c>
      <c r="H13" t="s">
        <v>41</v>
      </c>
      <c r="I13" t="s">
        <v>6</v>
      </c>
      <c r="J13">
        <v>27</v>
      </c>
      <c r="K13">
        <f t="shared" si="1"/>
        <v>28366</v>
      </c>
      <c r="L13" s="2"/>
      <c r="M13">
        <f>SUM(J12:J13)*A13/L12</f>
        <v>29.528877487346598</v>
      </c>
      <c r="N13">
        <f>J13/M13</f>
        <v>0.91435917303560743</v>
      </c>
      <c r="O13">
        <f t="shared" ref="O13" si="7">((J13-M13)^2)/M13</f>
        <v>0.21657515930799798</v>
      </c>
      <c r="P13" s="2"/>
      <c r="Q13" s="2"/>
      <c r="R13" s="2"/>
    </row>
    <row r="14" spans="1:18" x14ac:dyDescent="0.2">
      <c r="A14">
        <v>1635</v>
      </c>
      <c r="B14">
        <v>1.6530260000000001</v>
      </c>
      <c r="C14">
        <v>1.209902</v>
      </c>
      <c r="D14" s="1">
        <v>0.54865660000000005</v>
      </c>
      <c r="E14" s="1" t="str">
        <f t="shared" si="0"/>
        <v>ns</v>
      </c>
      <c r="F14" s="1">
        <v>0.70793419999999996</v>
      </c>
      <c r="G14" t="s">
        <v>10</v>
      </c>
      <c r="H14" t="s">
        <v>9</v>
      </c>
      <c r="I14" t="s">
        <v>13</v>
      </c>
      <c r="J14">
        <v>2</v>
      </c>
      <c r="K14">
        <f t="shared" si="1"/>
        <v>1633</v>
      </c>
      <c r="L14" s="2">
        <f>SUM(J14:K15)</f>
        <v>111970</v>
      </c>
      <c r="M14">
        <f>SUM(J14:J15)*A14/L14</f>
        <v>1.065955166562472</v>
      </c>
      <c r="N14">
        <f>J14/M14</f>
        <v>1.8762515185790292</v>
      </c>
      <c r="O14">
        <f>((J14-M14)^2)/M14</f>
        <v>0.81845820372053013</v>
      </c>
      <c r="P14" s="2">
        <f>SUM(O14:O15)</f>
        <v>0.83058653256525805</v>
      </c>
      <c r="Q14" s="2">
        <f>MIN(1, _xlfn.CHISQ.DIST(P14, 1, FALSE))</f>
        <v>0.28897352083466221</v>
      </c>
      <c r="R14" s="2" t="str">
        <f>IF(Q14*8&lt; 0.05,Q14*8, "ns")</f>
        <v>ns</v>
      </c>
    </row>
    <row r="15" spans="1:18" x14ac:dyDescent="0.2">
      <c r="A15">
        <v>110335</v>
      </c>
      <c r="B15">
        <v>107.60266300000001</v>
      </c>
      <c r="C15">
        <v>0.65983499999999995</v>
      </c>
      <c r="D15" s="1">
        <v>0.99989760000000005</v>
      </c>
      <c r="E15" s="1" t="str">
        <f t="shared" si="0"/>
        <v>ns</v>
      </c>
      <c r="F15" s="1">
        <v>1.5136650000000001E-4</v>
      </c>
      <c r="G15" t="s">
        <v>10</v>
      </c>
      <c r="H15" t="s">
        <v>41</v>
      </c>
      <c r="I15" t="s">
        <v>13</v>
      </c>
      <c r="J15">
        <v>71</v>
      </c>
      <c r="K15">
        <f t="shared" si="1"/>
        <v>110264</v>
      </c>
      <c r="L15" s="2"/>
      <c r="M15">
        <f>SUM(J14:J15)*A15/L14</f>
        <v>71.934044833437525</v>
      </c>
      <c r="N15">
        <f>J15/M15</f>
        <v>0.98701526049869304</v>
      </c>
      <c r="O15">
        <f t="shared" ref="O15" si="8">((J15-M15)^2)/M15</f>
        <v>1.2128328844727957E-2</v>
      </c>
      <c r="P15" s="2"/>
      <c r="Q15" s="2"/>
      <c r="R15" s="2"/>
    </row>
    <row r="16" spans="1:18" x14ac:dyDescent="0.2">
      <c r="A16">
        <v>736</v>
      </c>
      <c r="B16">
        <v>0.57208499999999995</v>
      </c>
      <c r="C16">
        <v>8.7399640000000005</v>
      </c>
      <c r="D16" s="1">
        <v>1.8926990000000001E-8</v>
      </c>
      <c r="E16" s="1">
        <f t="shared" si="0"/>
        <v>1.5141592000000001E-7</v>
      </c>
      <c r="F16" s="1">
        <v>0.9375658</v>
      </c>
      <c r="G16" t="s">
        <v>8</v>
      </c>
      <c r="H16" t="s">
        <v>9</v>
      </c>
      <c r="I16" t="s">
        <v>13</v>
      </c>
      <c r="J16">
        <v>5</v>
      </c>
      <c r="K16">
        <f t="shared" si="1"/>
        <v>731</v>
      </c>
      <c r="L16" s="2">
        <f>SUM(J16:K17)</f>
        <v>28846</v>
      </c>
      <c r="M16">
        <f>SUM(J16:J17)*A16/L16</f>
        <v>0.7654440823684393</v>
      </c>
      <c r="N16">
        <f>J16/M16</f>
        <v>6.5321557971014492</v>
      </c>
      <c r="O16">
        <f>((J16-M16)^2)/M16</f>
        <v>23.426223067875682</v>
      </c>
      <c r="P16" s="2">
        <f>SUM(O16:O17)</f>
        <v>24.039588424615509</v>
      </c>
      <c r="Q16" s="2">
        <f>MIN(1, _xlfn.CHISQ.DIST(P16, 1, FALSE))</f>
        <v>4.901356045971459E-7</v>
      </c>
      <c r="R16" s="2">
        <f>IF(Q16*8&lt; 0.05,Q16*8, "ns")</f>
        <v>3.9210848367771672E-6</v>
      </c>
    </row>
    <row r="17" spans="1:18" x14ac:dyDescent="0.2">
      <c r="A17">
        <v>28110</v>
      </c>
      <c r="B17">
        <v>27.036092</v>
      </c>
      <c r="C17">
        <v>0.92469000000000001</v>
      </c>
      <c r="D17" s="1">
        <v>0.68901330000000005</v>
      </c>
      <c r="E17" s="1" t="str">
        <f t="shared" si="0"/>
        <v>ns</v>
      </c>
      <c r="F17" s="1">
        <v>0.38260729999999998</v>
      </c>
      <c r="G17" t="s">
        <v>8</v>
      </c>
      <c r="H17" t="s">
        <v>41</v>
      </c>
      <c r="I17" t="s">
        <v>13</v>
      </c>
      <c r="J17">
        <v>25</v>
      </c>
      <c r="K17">
        <f t="shared" si="1"/>
        <v>28085</v>
      </c>
      <c r="L17" s="2"/>
      <c r="M17">
        <f>SUM(J16:J17)*A17/L16</f>
        <v>29.23455591763156</v>
      </c>
      <c r="N17">
        <f>J17/M17</f>
        <v>0.8551523775643306</v>
      </c>
      <c r="O17">
        <f t="shared" ref="O17" si="9">((J17-M17)^2)/M17</f>
        <v>0.61336535673982573</v>
      </c>
      <c r="P17" s="2"/>
      <c r="Q17" s="2"/>
      <c r="R17" s="2"/>
    </row>
  </sheetData>
  <mergeCells count="32">
    <mergeCell ref="L14:L15"/>
    <mergeCell ref="P14:P15"/>
    <mergeCell ref="Q14:Q15"/>
    <mergeCell ref="R14:R15"/>
    <mergeCell ref="L16:L17"/>
    <mergeCell ref="P16:P17"/>
    <mergeCell ref="Q16:Q17"/>
    <mergeCell ref="R16:R17"/>
    <mergeCell ref="L10:L11"/>
    <mergeCell ref="P10:P11"/>
    <mergeCell ref="Q10:Q11"/>
    <mergeCell ref="R10:R11"/>
    <mergeCell ref="L12:L13"/>
    <mergeCell ref="P12:P13"/>
    <mergeCell ref="Q12:Q13"/>
    <mergeCell ref="R12:R13"/>
    <mergeCell ref="L6:L7"/>
    <mergeCell ref="P6:P7"/>
    <mergeCell ref="Q6:Q7"/>
    <mergeCell ref="R6:R7"/>
    <mergeCell ref="L8:L9"/>
    <mergeCell ref="P8:P9"/>
    <mergeCell ref="Q8:Q9"/>
    <mergeCell ref="R8:R9"/>
    <mergeCell ref="L2:L3"/>
    <mergeCell ref="P2:P3"/>
    <mergeCell ref="Q2:Q3"/>
    <mergeCell ref="R2:R3"/>
    <mergeCell ref="L4:L5"/>
    <mergeCell ref="P4:P5"/>
    <mergeCell ref="Q4:Q5"/>
    <mergeCell ref="R4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Raw</vt:lpstr>
      <vt:lpstr>Chi</vt:lpstr>
      <vt:lpstr>Chi!summary</vt:lpstr>
      <vt:lpstr>Raw!summary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2022-03-24T15:23:48Z</dcterms:created>
  <dcterms:modified xsi:type="dcterms:W3CDTF">2022-03-24T19:46:38Z</dcterms:modified>
</cp:coreProperties>
</file>